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eters" sheetId="1" state="visible" r:id="rId1"/>
    <sheet xmlns:r="http://schemas.openxmlformats.org/officeDocument/2006/relationships" name="Allocation" sheetId="2" state="visible" r:id="rId2"/>
    <sheet xmlns:r="http://schemas.openxmlformats.org/officeDocument/2006/relationships" name="Unlock schedule" sheetId="3" state="visible" r:id="rId3"/>
    <sheet xmlns:r="http://schemas.openxmlformats.org/officeDocument/2006/relationships" name="Price impact" sheetId="4" state="visible" r:id="rId4"/>
    <sheet xmlns:r="http://schemas.openxmlformats.org/officeDocument/2006/relationships" name="Use of funds" sheetId="5" state="visible" r:id="rId5"/>
    <sheet xmlns:r="http://schemas.openxmlformats.org/officeDocument/2006/relationships" name="Licences vs FOM" sheetId="6" state="visible" r:id="rId6"/>
    <sheet xmlns:r="http://schemas.openxmlformats.org/officeDocument/2006/relationships" name="FOM access levels" sheetId="7" state="visible" r:id="rId7"/>
    <sheet xmlns:r="http://schemas.openxmlformats.org/officeDocument/2006/relationships" name="Lock multipliers" sheetId="8" state="visible" r:id="rId8"/>
    <sheet xmlns:r="http://schemas.openxmlformats.org/officeDocument/2006/relationships" name="Community spli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00000"/>
    <numFmt numFmtId="165" formatCode="0.0%"/>
    <numFmt numFmtId="166" formatCode="+0.0%;-0.0%"/>
    <numFmt numFmtId="167" formatCode="0.0000"/>
    <numFmt numFmtId="168" formatCode="0.00&quot;×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3D5C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2" fontId="0" fillId="3" borderId="0" pivotButton="0" quotePrefix="0" xfId="0"/>
    <xf numFmtId="3" fontId="0" fillId="3" borderId="0" pivotButton="0" quotePrefix="0" xfId="0"/>
    <xf numFmtId="164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0" fontId="0" fillId="0" borderId="0" pivotButton="0" quotePrefix="0" xfId="0"/>
    <xf numFmtId="0" fontId="0" fillId="3" borderId="0" pivotButton="0" quotePrefix="0" xfId="0"/>
    <xf numFmtId="4" fontId="0" fillId="0" borderId="0" pivotButton="0" quotePrefix="0" xfId="0"/>
    <xf numFmtId="0" fontId="3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FOM allocation</a:t>
            </a:r>
          </a:p>
        </rich>
      </tx>
    </title>
    <plotArea>
      <pieChart>
        <varyColors val="1"/>
        <ser>
          <idx val="0"/>
          <order val="0"/>
          <tx>
            <strRef>
              <f>'Allocation'!B1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'Allocation'!$A$2:$A$8</f>
            </numRef>
          </cat>
          <val>
            <numRef>
              <f>'Allocation'!$B$2:$B$8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unlocked FOM</a:t>
            </a:r>
          </a:p>
        </rich>
      </tx>
    </title>
    <plotArea>
      <lineChart>
        <grouping val="standard"/>
        <ser>
          <idx val="0"/>
          <order val="0"/>
          <tx>
            <strRef>
              <f>'Unlock schedule'!B1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schedule'!$B$2:$B$38</f>
            </numRef>
          </val>
        </ser>
        <ser>
          <idx val="1"/>
          <order val="1"/>
          <tx>
            <strRef>
              <f>'Unlock schedule'!C1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schedule'!$C$2:$C$38</f>
            </numRef>
          </val>
        </ser>
        <ser>
          <idx val="2"/>
          <order val="2"/>
          <tx>
            <strRef>
              <f>'Unlock schedule'!D1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schedule'!$D$2:$D$38</f>
            </numRef>
          </val>
        </ser>
        <ser>
          <idx val="3"/>
          <order val="3"/>
          <tx>
            <strRef>
              <f>'Unlock schedule'!E1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schedule'!$E$2:$E$38</f>
            </numRef>
          </val>
        </ser>
        <ser>
          <idx val="4"/>
          <order val="4"/>
          <tx>
            <strRef>
              <f>'Unlock schedule'!F1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schedule'!$F$2:$F$38</f>
            </numRef>
          </val>
        </ser>
        <ser>
          <idx val="5"/>
          <order val="5"/>
          <tx>
            <strRef>
              <f>'Unlock schedule'!G1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schedule'!$G$2:$G$38</f>
            </numRef>
          </val>
        </ser>
        <ser>
          <idx val="6"/>
          <order val="6"/>
          <tx>
            <strRef>
              <f>'Unlock schedule'!H1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'Unlock schedule'!$A$2:$A$38</f>
            </numRef>
          </cat>
          <val>
            <numRef>
              <f>'Unlock schedule'!$H$2:$H$38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FOM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11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11</col>
      <colOff>0</colOff>
      <row>1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34" customWidth="1" min="3" max="3"/>
  </cols>
  <sheetData>
    <row r="1">
      <c r="A1" s="1" t="inlineStr">
        <is>
          <t>FOM tokenomics — Formion (Base) · v3.6 · 2026-10-04</t>
        </is>
      </c>
    </row>
    <row r="2">
      <c r="A2" t="inlineStr">
        <is>
          <t>Yellow cells are inputs; everything else is calculated.</t>
        </is>
      </c>
    </row>
    <row r="3">
      <c r="A3" s="2" t="inlineStr">
        <is>
          <t>Parameter</t>
        </is>
      </c>
      <c r="B3" s="2" t="inlineStr">
        <is>
          <t>Value</t>
        </is>
      </c>
      <c r="C3" s="2" t="inlineStr">
        <is>
          <t>Note</t>
        </is>
      </c>
    </row>
    <row r="4">
      <c r="A4" t="inlineStr">
        <is>
          <t>ETH in pool</t>
        </is>
      </c>
      <c r="B4" s="3" t="n">
        <v>3</v>
      </c>
      <c r="C4" t="inlineStr">
        <is>
          <t>input</t>
        </is>
      </c>
    </row>
    <row r="5">
      <c r="A5" t="inlineStr">
        <is>
          <t>FOM in pool</t>
        </is>
      </c>
      <c r="B5" s="4" t="n">
        <v>40000000</v>
      </c>
      <c r="C5" t="inlineStr">
        <is>
          <t>input</t>
        </is>
      </c>
    </row>
    <row r="6">
      <c r="A6" t="inlineStr">
        <is>
          <t>Total supply (FOM)</t>
        </is>
      </c>
      <c r="B6" s="4" t="n">
        <v>1000000000</v>
      </c>
      <c r="C6" t="inlineStr">
        <is>
          <t>fixed forever</t>
        </is>
      </c>
    </row>
    <row r="7">
      <c r="A7" t="inlineStr">
        <is>
          <t>Seed backer contribution (ETH)</t>
        </is>
      </c>
      <c r="B7" s="3" t="n">
        <v>4.08</v>
      </c>
      <c r="C7" t="inlineStr">
        <is>
          <t>3 ETH initial liquidity + ≈1.08 ETH launch costs</t>
        </is>
      </c>
    </row>
    <row r="8">
      <c r="A8" t="inlineStr">
        <is>
          <t>Seed backer allocation (FOM, fixed)</t>
        </is>
      </c>
      <c r="B8" s="4" t="n">
        <v>54400000</v>
      </c>
      <c r="C8" t="inlineStr">
        <is>
          <t>fixed in plan §15.6</t>
        </is>
      </c>
    </row>
    <row r="9">
      <c r="A9" t="inlineStr">
        <is>
          <t>Start price (ETH per FOM)</t>
        </is>
      </c>
      <c r="B9" s="5">
        <f>B4/B5</f>
        <v/>
      </c>
      <c r="C9" t="inlineStr">
        <is>
          <t>ETH in pool / FOM in pool</t>
        </is>
      </c>
    </row>
    <row r="10">
      <c r="A10" t="inlineStr">
        <is>
          <t>FDV at start (ETH)</t>
        </is>
      </c>
      <c r="B10" s="6">
        <f>B9*B6</f>
        <v/>
      </c>
      <c r="C10" t="inlineStr">
        <is>
          <t>1B × start price</t>
        </is>
      </c>
    </row>
    <row r="11">
      <c r="A11" t="inlineStr">
        <is>
          <t>Pool value at start (ETH, both sides)</t>
        </is>
      </c>
      <c r="B11" s="6">
        <f>2*B4</f>
        <v/>
      </c>
      <c r="C11" t="inlineStr"/>
    </row>
    <row r="12">
      <c r="A12" t="inlineStr">
        <is>
          <t>Pool value / FDV</t>
        </is>
      </c>
      <c r="B12" s="7">
        <f>B11/B10</f>
        <v/>
      </c>
      <c r="C12" t="inlineStr"/>
    </row>
    <row r="13">
      <c r="A13" t="inlineStr">
        <is>
          <t>Backer allocation value at start (ETH)</t>
        </is>
      </c>
      <c r="B13" s="6">
        <f>B8*B9</f>
        <v/>
      </c>
      <c r="C13">
        <f> contribution</f>
        <v/>
      </c>
    </row>
    <row r="14">
      <c r="A14" t="inlineStr">
        <is>
          <t>Backer tokens implied by contribution</t>
        </is>
      </c>
      <c r="B14" s="8">
        <f>B7/B9</f>
        <v/>
      </c>
      <c r="C14" t="inlineStr">
        <is>
          <t>for reference only</t>
        </is>
      </c>
    </row>
    <row r="15">
      <c r="A15" t="inlineStr">
        <is>
          <t>Circulating at TGE (FOM)</t>
        </is>
      </c>
      <c r="B15" s="8">
        <f>B5</f>
        <v/>
      </c>
      <c r="C15">
        <f> pool only</f>
        <v/>
      </c>
    </row>
    <row r="16">
      <c r="A16" t="inlineStr">
        <is>
          <t>Circulating at TGE (% supply)</t>
        </is>
      </c>
      <c r="B16" s="9">
        <f>B15/B6</f>
        <v/>
      </c>
      <c r="C16" t="inlineStr"/>
    </row>
    <row r="17">
      <c r="A17" t="inlineStr">
        <is>
          <t>TGE date</t>
        </is>
      </c>
      <c r="B17" s="10" t="inlineStr">
        <is>
          <t>2026-10-14</t>
        </is>
      </c>
      <c r="C17" t="inlineStr">
        <is>
          <t>Wed; fallback 2026-10-22</t>
        </is>
      </c>
    </row>
    <row r="18">
      <c r="A18" t="inlineStr">
        <is>
          <t>Month length (days)</t>
        </is>
      </c>
      <c r="B18" s="10" t="n">
        <v>30.4375</v>
      </c>
      <c r="C18" t="inlineStr">
        <is>
          <t>used by vesting contracts (2,629,800 s)</t>
        </is>
      </c>
    </row>
    <row r="20">
      <c r="A20" t="inlineStr">
        <is>
          <t>All values are in ETH. FOM is not priced in any fiat currency in this model.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18" customWidth="1" min="4" max="4"/>
    <col width="44" customWidth="1" min="5" max="5"/>
    <col width="12" customWidth="1" min="6" max="6"/>
    <col width="44" customWidth="1" min="7" max="7"/>
    <col width="18" customWidth="1" min="8" max="8"/>
    <col width="14" customWidth="1" min="9" max="9"/>
  </cols>
  <sheetData>
    <row r="1">
      <c r="A1" s="2" t="inlineStr">
        <is>
          <t>Line</t>
        </is>
      </c>
      <c r="B1" s="2" t="inlineStr">
        <is>
          <t>FOM</t>
        </is>
      </c>
      <c r="C1" s="2" t="inlineStr">
        <is>
          <t>% supply</t>
        </is>
      </c>
      <c r="D1" s="2" t="inlineStr">
        <is>
          <t>Value at start (ETH)</t>
        </is>
      </c>
      <c r="E1" s="2" t="inlineStr">
        <is>
          <t>Holder / contract</t>
        </is>
      </c>
      <c r="F1" s="2" t="inlineStr">
        <is>
          <t>Cliff (months)</t>
        </is>
      </c>
      <c r="G1" s="2" t="inlineStr">
        <is>
          <t>Release after cliff</t>
        </is>
      </c>
      <c r="H1" s="2" t="inlineStr">
        <is>
          <t>Fully unlocked (month)</t>
        </is>
      </c>
      <c r="I1" s="2" t="inlineStr">
        <is>
          <t>Schedule type</t>
        </is>
      </c>
    </row>
    <row r="2">
      <c r="A2" t="inlineStr">
        <is>
          <t>Community</t>
        </is>
      </c>
      <c r="B2" s="8" t="n">
        <v>300000000</v>
      </c>
      <c r="C2" s="9">
        <f>B2/Parameters!$B$6</f>
        <v/>
      </c>
      <c r="D2" s="11">
        <f>B2*Parameters!$B$9</f>
        <v/>
      </c>
      <c r="E2" t="inlineStr">
        <is>
          <t>Safe 2/3</t>
        </is>
      </c>
      <c r="F2" t="inlineStr">
        <is>
          <t>—</t>
        </is>
      </c>
      <c r="G2" t="inlineStr">
        <is>
          <t>by published programme (airdrop, points after TGE)</t>
        </is>
      </c>
      <c r="H2" t="inlineStr">
        <is>
          <t>—</t>
        </is>
      </c>
      <c r="I2" t="inlineStr">
        <is>
          <t>programme</t>
        </is>
      </c>
    </row>
    <row r="3">
      <c r="A3" t="inlineStr">
        <is>
          <t>Treasury</t>
        </is>
      </c>
      <c r="B3" s="8" t="n">
        <v>245600000</v>
      </c>
      <c r="C3" s="9">
        <f>B3/Parameters!$B$6</f>
        <v/>
      </c>
      <c r="D3" s="11">
        <f>B3*Parameters!$B$9</f>
        <v/>
      </c>
      <c r="E3" t="inlineStr">
        <is>
          <t>OZ VestingWallet → Safe</t>
        </is>
      </c>
      <c r="F3" t="n">
        <v>0</v>
      </c>
      <c r="G3" t="inlineStr">
        <is>
          <t>linear 36 months</t>
        </is>
      </c>
      <c r="H3" t="n">
        <v>36</v>
      </c>
      <c r="I3" t="inlineStr">
        <is>
          <t>linear</t>
        </is>
      </c>
    </row>
    <row r="4">
      <c r="A4" t="inlineStr">
        <is>
          <t>Team</t>
        </is>
      </c>
      <c r="B4" s="8" t="n">
        <v>150000000</v>
      </c>
      <c r="C4" s="9">
        <f>B4/Parameters!$B$6</f>
        <v/>
      </c>
      <c r="D4" s="11">
        <f>B4*Parameters!$B$9</f>
        <v/>
      </c>
      <c r="E4" t="inlineStr">
        <is>
          <t>OZ VestingWallet → founder</t>
        </is>
      </c>
      <c r="F4" t="n">
        <v>12</v>
      </c>
      <c r="G4" t="inlineStr">
        <is>
          <t>linear 24 months</t>
        </is>
      </c>
      <c r="H4" t="n">
        <v>36</v>
      </c>
      <c r="I4" t="inlineStr">
        <is>
          <t>linear</t>
        </is>
      </c>
    </row>
    <row r="5">
      <c r="A5" t="inlineStr">
        <is>
          <t>Liquidity</t>
        </is>
      </c>
      <c r="B5" s="8" t="n">
        <v>100000000</v>
      </c>
      <c r="C5" s="9">
        <f>B5/Parameters!$B$6</f>
        <v/>
      </c>
      <c r="D5" s="11">
        <f>B5*Parameters!$B$9</f>
        <v/>
      </c>
      <c r="E5" t="inlineStr">
        <is>
          <t>Pool 40M (UNCX lock 24 mo) + Safe reserve 60M</t>
        </is>
      </c>
      <c r="F5" t="inlineStr">
        <is>
          <t>—</t>
        </is>
      </c>
      <c r="G5" t="inlineStr">
        <is>
          <t>40M in pool at TGE; reserve announced before use</t>
        </is>
      </c>
      <c r="H5" t="inlineStr">
        <is>
          <t>—</t>
        </is>
      </c>
      <c r="I5" t="inlineStr">
        <is>
          <t>pool/reserve</t>
        </is>
      </c>
    </row>
    <row r="6">
      <c r="A6" t="inlineStr">
        <is>
          <t>Marketing &amp; partners</t>
        </is>
      </c>
      <c r="B6" s="8" t="n">
        <v>100000000</v>
      </c>
      <c r="C6" s="9">
        <f>B6/Parameters!$B$6</f>
        <v/>
      </c>
      <c r="D6" s="11">
        <f>B6*Parameters!$B$9</f>
        <v/>
      </c>
      <c r="E6" t="inlineStr">
        <is>
          <t>OZ VestingWallet → Safe</t>
        </is>
      </c>
      <c r="F6" t="n">
        <v>6</v>
      </c>
      <c r="G6" t="inlineStr">
        <is>
          <t>linear 18 months</t>
        </is>
      </c>
      <c r="H6" t="n">
        <v>24</v>
      </c>
      <c r="I6" t="inlineStr">
        <is>
          <t>linear</t>
        </is>
      </c>
    </row>
    <row r="7">
      <c r="A7" t="inlineStr">
        <is>
          <t>Private seed backer</t>
        </is>
      </c>
      <c r="B7" s="8" t="n">
        <v>54400000</v>
      </c>
      <c r="C7" s="9">
        <f>B7/Parameters!$B$6</f>
        <v/>
      </c>
      <c r="D7" s="11">
        <f>B7*Parameters!$B$9</f>
        <v/>
      </c>
      <c r="E7" t="inlineStr">
        <is>
          <t>FOMMonthlyVesting → backer</t>
        </is>
      </c>
      <c r="F7" t="n">
        <v>6</v>
      </c>
      <c r="G7" t="inlineStr">
        <is>
          <t>5% per month (20 tranches)</t>
        </is>
      </c>
      <c r="H7" t="n">
        <v>25</v>
      </c>
      <c r="I7" t="inlineStr">
        <is>
          <t>monthly steps</t>
        </is>
      </c>
    </row>
    <row r="8">
      <c r="A8" t="inlineStr">
        <is>
          <t>Advisors</t>
        </is>
      </c>
      <c r="B8" s="8" t="n">
        <v>50000000</v>
      </c>
      <c r="C8" s="9">
        <f>B8/Parameters!$B$6</f>
        <v/>
      </c>
      <c r="D8" s="11">
        <f>B8*Parameters!$B$9</f>
        <v/>
      </c>
      <c r="E8" t="inlineStr">
        <is>
          <t>OZ VestingWallet → Safe</t>
        </is>
      </c>
      <c r="F8" t="n">
        <v>6</v>
      </c>
      <c r="G8" t="inlineStr">
        <is>
          <t>linear 18 months</t>
        </is>
      </c>
      <c r="H8" t="n">
        <v>24</v>
      </c>
      <c r="I8" t="inlineStr">
        <is>
          <t>linear</t>
        </is>
      </c>
    </row>
    <row r="9">
      <c r="A9" s="12" t="inlineStr">
        <is>
          <t>Total</t>
        </is>
      </c>
      <c r="B9" s="8">
        <f>SUM(B2:B8)</f>
        <v/>
      </c>
      <c r="C9" s="9">
        <f>SUM(C2:C8)</f>
        <v/>
      </c>
      <c r="D9" s="11">
        <f>SUM(D2:D8)</f>
        <v/>
      </c>
    </row>
    <row r="10">
      <c r="A10" t="inlineStr">
        <is>
          <t>Check = total supply</t>
        </is>
      </c>
      <c r="B10">
        <f>IF(B9=Parameters!B6,"OK","MISMATCH")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>
      <c r="A1" s="2" t="inlineStr">
        <is>
          <t>Month</t>
        </is>
      </c>
      <c r="B1" s="2" t="inlineStr">
        <is>
          <t>Pool (circulating)</t>
        </is>
      </c>
      <c r="C1" s="2" t="inlineStr">
        <is>
          <t>Treasury→Safe</t>
        </is>
      </c>
      <c r="D1" s="2" t="inlineStr">
        <is>
          <t>Team</t>
        </is>
      </c>
      <c r="E1" s="2" t="inlineStr">
        <is>
          <t>Marketing→Safe</t>
        </is>
      </c>
      <c r="F1" s="2" t="inlineStr">
        <is>
          <t>Seed backer</t>
        </is>
      </c>
      <c r="G1" s="2" t="inlineStr">
        <is>
          <t>Advisors→Safe</t>
        </is>
      </c>
      <c r="H1" s="2" t="inlineStr">
        <is>
          <t>Total unlocked</t>
        </is>
      </c>
      <c r="I1" s="2" t="inlineStr">
        <is>
          <t>% supply</t>
        </is>
      </c>
      <c r="J1" s="2" t="inlineStr">
        <is>
          <t>Seed backer tranche this month</t>
        </is>
      </c>
    </row>
    <row r="2">
      <c r="A2" t="n">
        <v>0</v>
      </c>
      <c r="B2" s="8">
        <f>Parameters!$B$5</f>
        <v/>
      </c>
      <c r="C2" s="8">
        <f>Allocation!$B$3*MIN(1,A2/36)</f>
        <v/>
      </c>
      <c r="D2" s="8">
        <f>Allocation!$B$4*IF(A2&lt;12,0,MIN(1,(A2-12)/24))</f>
        <v/>
      </c>
      <c r="E2" s="8">
        <f>Allocation!$B$6*IF(A2&lt;6,0,MIN(1,(A2-6)/18))</f>
        <v/>
      </c>
      <c r="F2" s="8">
        <f>Allocation!$B$7*IF(A2&lt;6,0,MIN(20,A2-6+1)/20)</f>
        <v/>
      </c>
      <c r="G2" s="8">
        <f>Allocation!$B$8*IF(A2&lt;6,0,MIN(1,(A2-6)/18))</f>
        <v/>
      </c>
      <c r="H2" s="8">
        <f>SUM(B2:G2)</f>
        <v/>
      </c>
      <c r="I2" s="7">
        <f>H2/Parameters!$B$6</f>
        <v/>
      </c>
      <c r="J2" s="8">
        <f>F2</f>
        <v/>
      </c>
    </row>
    <row r="3">
      <c r="A3" t="n">
        <v>1</v>
      </c>
      <c r="B3" s="8">
        <f>Parameters!$B$5</f>
        <v/>
      </c>
      <c r="C3" s="8">
        <f>Allocation!$B$3*MIN(1,A3/36)</f>
        <v/>
      </c>
      <c r="D3" s="8">
        <f>Allocation!$B$4*IF(A3&lt;12,0,MIN(1,(A3-12)/24))</f>
        <v/>
      </c>
      <c r="E3" s="8">
        <f>Allocation!$B$6*IF(A3&lt;6,0,MIN(1,(A3-6)/18))</f>
        <v/>
      </c>
      <c r="F3" s="8">
        <f>Allocation!$B$7*IF(A3&lt;6,0,MIN(20,A3-6+1)/20)</f>
        <v/>
      </c>
      <c r="G3" s="8">
        <f>Allocation!$B$8*IF(A3&lt;6,0,MIN(1,(A3-6)/18))</f>
        <v/>
      </c>
      <c r="H3" s="8">
        <f>SUM(B3:G3)</f>
        <v/>
      </c>
      <c r="I3" s="7">
        <f>H3/Parameters!$B$6</f>
        <v/>
      </c>
      <c r="J3" s="8">
        <f>IF(A3=0,F3,F3-F2)</f>
        <v/>
      </c>
    </row>
    <row r="4">
      <c r="A4" t="n">
        <v>2</v>
      </c>
      <c r="B4" s="8">
        <f>Parameters!$B$5</f>
        <v/>
      </c>
      <c r="C4" s="8">
        <f>Allocation!$B$3*MIN(1,A4/36)</f>
        <v/>
      </c>
      <c r="D4" s="8">
        <f>Allocation!$B$4*IF(A4&lt;12,0,MIN(1,(A4-12)/24))</f>
        <v/>
      </c>
      <c r="E4" s="8">
        <f>Allocation!$B$6*IF(A4&lt;6,0,MIN(1,(A4-6)/18))</f>
        <v/>
      </c>
      <c r="F4" s="8">
        <f>Allocation!$B$7*IF(A4&lt;6,0,MIN(20,A4-6+1)/20)</f>
        <v/>
      </c>
      <c r="G4" s="8">
        <f>Allocation!$B$8*IF(A4&lt;6,0,MIN(1,(A4-6)/18))</f>
        <v/>
      </c>
      <c r="H4" s="8">
        <f>SUM(B4:G4)</f>
        <v/>
      </c>
      <c r="I4" s="7">
        <f>H4/Parameters!$B$6</f>
        <v/>
      </c>
      <c r="J4" s="8">
        <f>IF(A4=0,F4,F4-F3)</f>
        <v/>
      </c>
    </row>
    <row r="5">
      <c r="A5" t="n">
        <v>3</v>
      </c>
      <c r="B5" s="8">
        <f>Parameters!$B$5</f>
        <v/>
      </c>
      <c r="C5" s="8">
        <f>Allocation!$B$3*MIN(1,A5/36)</f>
        <v/>
      </c>
      <c r="D5" s="8">
        <f>Allocation!$B$4*IF(A5&lt;12,0,MIN(1,(A5-12)/24))</f>
        <v/>
      </c>
      <c r="E5" s="8">
        <f>Allocation!$B$6*IF(A5&lt;6,0,MIN(1,(A5-6)/18))</f>
        <v/>
      </c>
      <c r="F5" s="8">
        <f>Allocation!$B$7*IF(A5&lt;6,0,MIN(20,A5-6+1)/20)</f>
        <v/>
      </c>
      <c r="G5" s="8">
        <f>Allocation!$B$8*IF(A5&lt;6,0,MIN(1,(A5-6)/18))</f>
        <v/>
      </c>
      <c r="H5" s="8">
        <f>SUM(B5:G5)</f>
        <v/>
      </c>
      <c r="I5" s="7">
        <f>H5/Parameters!$B$6</f>
        <v/>
      </c>
      <c r="J5" s="8">
        <f>IF(A5=0,F5,F5-F4)</f>
        <v/>
      </c>
    </row>
    <row r="6">
      <c r="A6" t="n">
        <v>4</v>
      </c>
      <c r="B6" s="8">
        <f>Parameters!$B$5</f>
        <v/>
      </c>
      <c r="C6" s="8">
        <f>Allocation!$B$3*MIN(1,A6/36)</f>
        <v/>
      </c>
      <c r="D6" s="8">
        <f>Allocation!$B$4*IF(A6&lt;12,0,MIN(1,(A6-12)/24))</f>
        <v/>
      </c>
      <c r="E6" s="8">
        <f>Allocation!$B$6*IF(A6&lt;6,0,MIN(1,(A6-6)/18))</f>
        <v/>
      </c>
      <c r="F6" s="8">
        <f>Allocation!$B$7*IF(A6&lt;6,0,MIN(20,A6-6+1)/20)</f>
        <v/>
      </c>
      <c r="G6" s="8">
        <f>Allocation!$B$8*IF(A6&lt;6,0,MIN(1,(A6-6)/18))</f>
        <v/>
      </c>
      <c r="H6" s="8">
        <f>SUM(B6:G6)</f>
        <v/>
      </c>
      <c r="I6" s="7">
        <f>H6/Parameters!$B$6</f>
        <v/>
      </c>
      <c r="J6" s="8">
        <f>IF(A6=0,F6,F6-F5)</f>
        <v/>
      </c>
    </row>
    <row r="7">
      <c r="A7" t="n">
        <v>5</v>
      </c>
      <c r="B7" s="8">
        <f>Parameters!$B$5</f>
        <v/>
      </c>
      <c r="C7" s="8">
        <f>Allocation!$B$3*MIN(1,A7/36)</f>
        <v/>
      </c>
      <c r="D7" s="8">
        <f>Allocation!$B$4*IF(A7&lt;12,0,MIN(1,(A7-12)/24))</f>
        <v/>
      </c>
      <c r="E7" s="8">
        <f>Allocation!$B$6*IF(A7&lt;6,0,MIN(1,(A7-6)/18))</f>
        <v/>
      </c>
      <c r="F7" s="8">
        <f>Allocation!$B$7*IF(A7&lt;6,0,MIN(20,A7-6+1)/20)</f>
        <v/>
      </c>
      <c r="G7" s="8">
        <f>Allocation!$B$8*IF(A7&lt;6,0,MIN(1,(A7-6)/18))</f>
        <v/>
      </c>
      <c r="H7" s="8">
        <f>SUM(B7:G7)</f>
        <v/>
      </c>
      <c r="I7" s="7">
        <f>H7/Parameters!$B$6</f>
        <v/>
      </c>
      <c r="J7" s="8">
        <f>IF(A7=0,F7,F7-F6)</f>
        <v/>
      </c>
    </row>
    <row r="8">
      <c r="A8" t="n">
        <v>6</v>
      </c>
      <c r="B8" s="8">
        <f>Parameters!$B$5</f>
        <v/>
      </c>
      <c r="C8" s="8">
        <f>Allocation!$B$3*MIN(1,A8/36)</f>
        <v/>
      </c>
      <c r="D8" s="8">
        <f>Allocation!$B$4*IF(A8&lt;12,0,MIN(1,(A8-12)/24))</f>
        <v/>
      </c>
      <c r="E8" s="8">
        <f>Allocation!$B$6*IF(A8&lt;6,0,MIN(1,(A8-6)/18))</f>
        <v/>
      </c>
      <c r="F8" s="8">
        <f>Allocation!$B$7*IF(A8&lt;6,0,MIN(20,A8-6+1)/20)</f>
        <v/>
      </c>
      <c r="G8" s="8">
        <f>Allocation!$B$8*IF(A8&lt;6,0,MIN(1,(A8-6)/18))</f>
        <v/>
      </c>
      <c r="H8" s="8">
        <f>SUM(B8:G8)</f>
        <v/>
      </c>
      <c r="I8" s="7">
        <f>H8/Parameters!$B$6</f>
        <v/>
      </c>
      <c r="J8" s="8">
        <f>IF(A8=0,F8,F8-F7)</f>
        <v/>
      </c>
    </row>
    <row r="9">
      <c r="A9" t="n">
        <v>7</v>
      </c>
      <c r="B9" s="8">
        <f>Parameters!$B$5</f>
        <v/>
      </c>
      <c r="C9" s="8">
        <f>Allocation!$B$3*MIN(1,A9/36)</f>
        <v/>
      </c>
      <c r="D9" s="8">
        <f>Allocation!$B$4*IF(A9&lt;12,0,MIN(1,(A9-12)/24))</f>
        <v/>
      </c>
      <c r="E9" s="8">
        <f>Allocation!$B$6*IF(A9&lt;6,0,MIN(1,(A9-6)/18))</f>
        <v/>
      </c>
      <c r="F9" s="8">
        <f>Allocation!$B$7*IF(A9&lt;6,0,MIN(20,A9-6+1)/20)</f>
        <v/>
      </c>
      <c r="G9" s="8">
        <f>Allocation!$B$8*IF(A9&lt;6,0,MIN(1,(A9-6)/18))</f>
        <v/>
      </c>
      <c r="H9" s="8">
        <f>SUM(B9:G9)</f>
        <v/>
      </c>
      <c r="I9" s="7">
        <f>H9/Parameters!$B$6</f>
        <v/>
      </c>
      <c r="J9" s="8">
        <f>IF(A9=0,F9,F9-F8)</f>
        <v/>
      </c>
    </row>
    <row r="10">
      <c r="A10" t="n">
        <v>8</v>
      </c>
      <c r="B10" s="8">
        <f>Parameters!$B$5</f>
        <v/>
      </c>
      <c r="C10" s="8">
        <f>Allocation!$B$3*MIN(1,A10/36)</f>
        <v/>
      </c>
      <c r="D10" s="8">
        <f>Allocation!$B$4*IF(A10&lt;12,0,MIN(1,(A10-12)/24))</f>
        <v/>
      </c>
      <c r="E10" s="8">
        <f>Allocation!$B$6*IF(A10&lt;6,0,MIN(1,(A10-6)/18))</f>
        <v/>
      </c>
      <c r="F10" s="8">
        <f>Allocation!$B$7*IF(A10&lt;6,0,MIN(20,A10-6+1)/20)</f>
        <v/>
      </c>
      <c r="G10" s="8">
        <f>Allocation!$B$8*IF(A10&lt;6,0,MIN(1,(A10-6)/18))</f>
        <v/>
      </c>
      <c r="H10" s="8">
        <f>SUM(B10:G10)</f>
        <v/>
      </c>
      <c r="I10" s="7">
        <f>H10/Parameters!$B$6</f>
        <v/>
      </c>
      <c r="J10" s="8">
        <f>IF(A10=0,F10,F10-F9)</f>
        <v/>
      </c>
    </row>
    <row r="11">
      <c r="A11" t="n">
        <v>9</v>
      </c>
      <c r="B11" s="8">
        <f>Parameters!$B$5</f>
        <v/>
      </c>
      <c r="C11" s="8">
        <f>Allocation!$B$3*MIN(1,A11/36)</f>
        <v/>
      </c>
      <c r="D11" s="8">
        <f>Allocation!$B$4*IF(A11&lt;12,0,MIN(1,(A11-12)/24))</f>
        <v/>
      </c>
      <c r="E11" s="8">
        <f>Allocation!$B$6*IF(A11&lt;6,0,MIN(1,(A11-6)/18))</f>
        <v/>
      </c>
      <c r="F11" s="8">
        <f>Allocation!$B$7*IF(A11&lt;6,0,MIN(20,A11-6+1)/20)</f>
        <v/>
      </c>
      <c r="G11" s="8">
        <f>Allocation!$B$8*IF(A11&lt;6,0,MIN(1,(A11-6)/18))</f>
        <v/>
      </c>
      <c r="H11" s="8">
        <f>SUM(B11:G11)</f>
        <v/>
      </c>
      <c r="I11" s="7">
        <f>H11/Parameters!$B$6</f>
        <v/>
      </c>
      <c r="J11" s="8">
        <f>IF(A11=0,F11,F11-F10)</f>
        <v/>
      </c>
    </row>
    <row r="12">
      <c r="A12" t="n">
        <v>10</v>
      </c>
      <c r="B12" s="8">
        <f>Parameters!$B$5</f>
        <v/>
      </c>
      <c r="C12" s="8">
        <f>Allocation!$B$3*MIN(1,A12/36)</f>
        <v/>
      </c>
      <c r="D12" s="8">
        <f>Allocation!$B$4*IF(A12&lt;12,0,MIN(1,(A12-12)/24))</f>
        <v/>
      </c>
      <c r="E12" s="8">
        <f>Allocation!$B$6*IF(A12&lt;6,0,MIN(1,(A12-6)/18))</f>
        <v/>
      </c>
      <c r="F12" s="8">
        <f>Allocation!$B$7*IF(A12&lt;6,0,MIN(20,A12-6+1)/20)</f>
        <v/>
      </c>
      <c r="G12" s="8">
        <f>Allocation!$B$8*IF(A12&lt;6,0,MIN(1,(A12-6)/18))</f>
        <v/>
      </c>
      <c r="H12" s="8">
        <f>SUM(B12:G12)</f>
        <v/>
      </c>
      <c r="I12" s="7">
        <f>H12/Parameters!$B$6</f>
        <v/>
      </c>
      <c r="J12" s="8">
        <f>IF(A12=0,F12,F12-F11)</f>
        <v/>
      </c>
    </row>
    <row r="13">
      <c r="A13" t="n">
        <v>11</v>
      </c>
      <c r="B13" s="8">
        <f>Parameters!$B$5</f>
        <v/>
      </c>
      <c r="C13" s="8">
        <f>Allocation!$B$3*MIN(1,A13/36)</f>
        <v/>
      </c>
      <c r="D13" s="8">
        <f>Allocation!$B$4*IF(A13&lt;12,0,MIN(1,(A13-12)/24))</f>
        <v/>
      </c>
      <c r="E13" s="8">
        <f>Allocation!$B$6*IF(A13&lt;6,0,MIN(1,(A13-6)/18))</f>
        <v/>
      </c>
      <c r="F13" s="8">
        <f>Allocation!$B$7*IF(A13&lt;6,0,MIN(20,A13-6+1)/20)</f>
        <v/>
      </c>
      <c r="G13" s="8">
        <f>Allocation!$B$8*IF(A13&lt;6,0,MIN(1,(A13-6)/18))</f>
        <v/>
      </c>
      <c r="H13" s="8">
        <f>SUM(B13:G13)</f>
        <v/>
      </c>
      <c r="I13" s="7">
        <f>H13/Parameters!$B$6</f>
        <v/>
      </c>
      <c r="J13" s="8">
        <f>IF(A13=0,F13,F13-F12)</f>
        <v/>
      </c>
    </row>
    <row r="14">
      <c r="A14" t="n">
        <v>12</v>
      </c>
      <c r="B14" s="8">
        <f>Parameters!$B$5</f>
        <v/>
      </c>
      <c r="C14" s="8">
        <f>Allocation!$B$3*MIN(1,A14/36)</f>
        <v/>
      </c>
      <c r="D14" s="8">
        <f>Allocation!$B$4*IF(A14&lt;12,0,MIN(1,(A14-12)/24))</f>
        <v/>
      </c>
      <c r="E14" s="8">
        <f>Allocation!$B$6*IF(A14&lt;6,0,MIN(1,(A14-6)/18))</f>
        <v/>
      </c>
      <c r="F14" s="8">
        <f>Allocation!$B$7*IF(A14&lt;6,0,MIN(20,A14-6+1)/20)</f>
        <v/>
      </c>
      <c r="G14" s="8">
        <f>Allocation!$B$8*IF(A14&lt;6,0,MIN(1,(A14-6)/18))</f>
        <v/>
      </c>
      <c r="H14" s="8">
        <f>SUM(B14:G14)</f>
        <v/>
      </c>
      <c r="I14" s="7">
        <f>H14/Parameters!$B$6</f>
        <v/>
      </c>
      <c r="J14" s="8">
        <f>IF(A14=0,F14,F14-F13)</f>
        <v/>
      </c>
    </row>
    <row r="15">
      <c r="A15" t="n">
        <v>13</v>
      </c>
      <c r="B15" s="8">
        <f>Parameters!$B$5</f>
        <v/>
      </c>
      <c r="C15" s="8">
        <f>Allocation!$B$3*MIN(1,A15/36)</f>
        <v/>
      </c>
      <c r="D15" s="8">
        <f>Allocation!$B$4*IF(A15&lt;12,0,MIN(1,(A15-12)/24))</f>
        <v/>
      </c>
      <c r="E15" s="8">
        <f>Allocation!$B$6*IF(A15&lt;6,0,MIN(1,(A15-6)/18))</f>
        <v/>
      </c>
      <c r="F15" s="8">
        <f>Allocation!$B$7*IF(A15&lt;6,0,MIN(20,A15-6+1)/20)</f>
        <v/>
      </c>
      <c r="G15" s="8">
        <f>Allocation!$B$8*IF(A15&lt;6,0,MIN(1,(A15-6)/18))</f>
        <v/>
      </c>
      <c r="H15" s="8">
        <f>SUM(B15:G15)</f>
        <v/>
      </c>
      <c r="I15" s="7">
        <f>H15/Parameters!$B$6</f>
        <v/>
      </c>
      <c r="J15" s="8">
        <f>IF(A15=0,F15,F15-F14)</f>
        <v/>
      </c>
    </row>
    <row r="16">
      <c r="A16" t="n">
        <v>14</v>
      </c>
      <c r="B16" s="8">
        <f>Parameters!$B$5</f>
        <v/>
      </c>
      <c r="C16" s="8">
        <f>Allocation!$B$3*MIN(1,A16/36)</f>
        <v/>
      </c>
      <c r="D16" s="8">
        <f>Allocation!$B$4*IF(A16&lt;12,0,MIN(1,(A16-12)/24))</f>
        <v/>
      </c>
      <c r="E16" s="8">
        <f>Allocation!$B$6*IF(A16&lt;6,0,MIN(1,(A16-6)/18))</f>
        <v/>
      </c>
      <c r="F16" s="8">
        <f>Allocation!$B$7*IF(A16&lt;6,0,MIN(20,A16-6+1)/20)</f>
        <v/>
      </c>
      <c r="G16" s="8">
        <f>Allocation!$B$8*IF(A16&lt;6,0,MIN(1,(A16-6)/18))</f>
        <v/>
      </c>
      <c r="H16" s="8">
        <f>SUM(B16:G16)</f>
        <v/>
      </c>
      <c r="I16" s="7">
        <f>H16/Parameters!$B$6</f>
        <v/>
      </c>
      <c r="J16" s="8">
        <f>IF(A16=0,F16,F16-F15)</f>
        <v/>
      </c>
    </row>
    <row r="17">
      <c r="A17" t="n">
        <v>15</v>
      </c>
      <c r="B17" s="8">
        <f>Parameters!$B$5</f>
        <v/>
      </c>
      <c r="C17" s="8">
        <f>Allocation!$B$3*MIN(1,A17/36)</f>
        <v/>
      </c>
      <c r="D17" s="8">
        <f>Allocation!$B$4*IF(A17&lt;12,0,MIN(1,(A17-12)/24))</f>
        <v/>
      </c>
      <c r="E17" s="8">
        <f>Allocation!$B$6*IF(A17&lt;6,0,MIN(1,(A17-6)/18))</f>
        <v/>
      </c>
      <c r="F17" s="8">
        <f>Allocation!$B$7*IF(A17&lt;6,0,MIN(20,A17-6+1)/20)</f>
        <v/>
      </c>
      <c r="G17" s="8">
        <f>Allocation!$B$8*IF(A17&lt;6,0,MIN(1,(A17-6)/18))</f>
        <v/>
      </c>
      <c r="H17" s="8">
        <f>SUM(B17:G17)</f>
        <v/>
      </c>
      <c r="I17" s="7">
        <f>H17/Parameters!$B$6</f>
        <v/>
      </c>
      <c r="J17" s="8">
        <f>IF(A17=0,F17,F17-F16)</f>
        <v/>
      </c>
    </row>
    <row r="18">
      <c r="A18" t="n">
        <v>16</v>
      </c>
      <c r="B18" s="8">
        <f>Parameters!$B$5</f>
        <v/>
      </c>
      <c r="C18" s="8">
        <f>Allocation!$B$3*MIN(1,A18/36)</f>
        <v/>
      </c>
      <c r="D18" s="8">
        <f>Allocation!$B$4*IF(A18&lt;12,0,MIN(1,(A18-12)/24))</f>
        <v/>
      </c>
      <c r="E18" s="8">
        <f>Allocation!$B$6*IF(A18&lt;6,0,MIN(1,(A18-6)/18))</f>
        <v/>
      </c>
      <c r="F18" s="8">
        <f>Allocation!$B$7*IF(A18&lt;6,0,MIN(20,A18-6+1)/20)</f>
        <v/>
      </c>
      <c r="G18" s="8">
        <f>Allocation!$B$8*IF(A18&lt;6,0,MIN(1,(A18-6)/18))</f>
        <v/>
      </c>
      <c r="H18" s="8">
        <f>SUM(B18:G18)</f>
        <v/>
      </c>
      <c r="I18" s="7">
        <f>H18/Parameters!$B$6</f>
        <v/>
      </c>
      <c r="J18" s="8">
        <f>IF(A18=0,F18,F18-F17)</f>
        <v/>
      </c>
    </row>
    <row r="19">
      <c r="A19" t="n">
        <v>17</v>
      </c>
      <c r="B19" s="8">
        <f>Parameters!$B$5</f>
        <v/>
      </c>
      <c r="C19" s="8">
        <f>Allocation!$B$3*MIN(1,A19/36)</f>
        <v/>
      </c>
      <c r="D19" s="8">
        <f>Allocation!$B$4*IF(A19&lt;12,0,MIN(1,(A19-12)/24))</f>
        <v/>
      </c>
      <c r="E19" s="8">
        <f>Allocation!$B$6*IF(A19&lt;6,0,MIN(1,(A19-6)/18))</f>
        <v/>
      </c>
      <c r="F19" s="8">
        <f>Allocation!$B$7*IF(A19&lt;6,0,MIN(20,A19-6+1)/20)</f>
        <v/>
      </c>
      <c r="G19" s="8">
        <f>Allocation!$B$8*IF(A19&lt;6,0,MIN(1,(A19-6)/18))</f>
        <v/>
      </c>
      <c r="H19" s="8">
        <f>SUM(B19:G19)</f>
        <v/>
      </c>
      <c r="I19" s="7">
        <f>H19/Parameters!$B$6</f>
        <v/>
      </c>
      <c r="J19" s="8">
        <f>IF(A19=0,F19,F19-F18)</f>
        <v/>
      </c>
    </row>
    <row r="20">
      <c r="A20" t="n">
        <v>18</v>
      </c>
      <c r="B20" s="8">
        <f>Parameters!$B$5</f>
        <v/>
      </c>
      <c r="C20" s="8">
        <f>Allocation!$B$3*MIN(1,A20/36)</f>
        <v/>
      </c>
      <c r="D20" s="8">
        <f>Allocation!$B$4*IF(A20&lt;12,0,MIN(1,(A20-12)/24))</f>
        <v/>
      </c>
      <c r="E20" s="8">
        <f>Allocation!$B$6*IF(A20&lt;6,0,MIN(1,(A20-6)/18))</f>
        <v/>
      </c>
      <c r="F20" s="8">
        <f>Allocation!$B$7*IF(A20&lt;6,0,MIN(20,A20-6+1)/20)</f>
        <v/>
      </c>
      <c r="G20" s="8">
        <f>Allocation!$B$8*IF(A20&lt;6,0,MIN(1,(A20-6)/18))</f>
        <v/>
      </c>
      <c r="H20" s="8">
        <f>SUM(B20:G20)</f>
        <v/>
      </c>
      <c r="I20" s="7">
        <f>H20/Parameters!$B$6</f>
        <v/>
      </c>
      <c r="J20" s="8">
        <f>IF(A20=0,F20,F20-F19)</f>
        <v/>
      </c>
    </row>
    <row r="21">
      <c r="A21" t="n">
        <v>19</v>
      </c>
      <c r="B21" s="8">
        <f>Parameters!$B$5</f>
        <v/>
      </c>
      <c r="C21" s="8">
        <f>Allocation!$B$3*MIN(1,A21/36)</f>
        <v/>
      </c>
      <c r="D21" s="8">
        <f>Allocation!$B$4*IF(A21&lt;12,0,MIN(1,(A21-12)/24))</f>
        <v/>
      </c>
      <c r="E21" s="8">
        <f>Allocation!$B$6*IF(A21&lt;6,0,MIN(1,(A21-6)/18))</f>
        <v/>
      </c>
      <c r="F21" s="8">
        <f>Allocation!$B$7*IF(A21&lt;6,0,MIN(20,A21-6+1)/20)</f>
        <v/>
      </c>
      <c r="G21" s="8">
        <f>Allocation!$B$8*IF(A21&lt;6,0,MIN(1,(A21-6)/18))</f>
        <v/>
      </c>
      <c r="H21" s="8">
        <f>SUM(B21:G21)</f>
        <v/>
      </c>
      <c r="I21" s="7">
        <f>H21/Parameters!$B$6</f>
        <v/>
      </c>
      <c r="J21" s="8">
        <f>IF(A21=0,F21,F21-F20)</f>
        <v/>
      </c>
    </row>
    <row r="22">
      <c r="A22" t="n">
        <v>20</v>
      </c>
      <c r="B22" s="8">
        <f>Parameters!$B$5</f>
        <v/>
      </c>
      <c r="C22" s="8">
        <f>Allocation!$B$3*MIN(1,A22/36)</f>
        <v/>
      </c>
      <c r="D22" s="8">
        <f>Allocation!$B$4*IF(A22&lt;12,0,MIN(1,(A22-12)/24))</f>
        <v/>
      </c>
      <c r="E22" s="8">
        <f>Allocation!$B$6*IF(A22&lt;6,0,MIN(1,(A22-6)/18))</f>
        <v/>
      </c>
      <c r="F22" s="8">
        <f>Allocation!$B$7*IF(A22&lt;6,0,MIN(20,A22-6+1)/20)</f>
        <v/>
      </c>
      <c r="G22" s="8">
        <f>Allocation!$B$8*IF(A22&lt;6,0,MIN(1,(A22-6)/18))</f>
        <v/>
      </c>
      <c r="H22" s="8">
        <f>SUM(B22:G22)</f>
        <v/>
      </c>
      <c r="I22" s="7">
        <f>H22/Parameters!$B$6</f>
        <v/>
      </c>
      <c r="J22" s="8">
        <f>IF(A22=0,F22,F22-F21)</f>
        <v/>
      </c>
    </row>
    <row r="23">
      <c r="A23" t="n">
        <v>21</v>
      </c>
      <c r="B23" s="8">
        <f>Parameters!$B$5</f>
        <v/>
      </c>
      <c r="C23" s="8">
        <f>Allocation!$B$3*MIN(1,A23/36)</f>
        <v/>
      </c>
      <c r="D23" s="8">
        <f>Allocation!$B$4*IF(A23&lt;12,0,MIN(1,(A23-12)/24))</f>
        <v/>
      </c>
      <c r="E23" s="8">
        <f>Allocation!$B$6*IF(A23&lt;6,0,MIN(1,(A23-6)/18))</f>
        <v/>
      </c>
      <c r="F23" s="8">
        <f>Allocation!$B$7*IF(A23&lt;6,0,MIN(20,A23-6+1)/20)</f>
        <v/>
      </c>
      <c r="G23" s="8">
        <f>Allocation!$B$8*IF(A23&lt;6,0,MIN(1,(A23-6)/18))</f>
        <v/>
      </c>
      <c r="H23" s="8">
        <f>SUM(B23:G23)</f>
        <v/>
      </c>
      <c r="I23" s="7">
        <f>H23/Parameters!$B$6</f>
        <v/>
      </c>
      <c r="J23" s="8">
        <f>IF(A23=0,F23,F23-F22)</f>
        <v/>
      </c>
    </row>
    <row r="24">
      <c r="A24" t="n">
        <v>22</v>
      </c>
      <c r="B24" s="8">
        <f>Parameters!$B$5</f>
        <v/>
      </c>
      <c r="C24" s="8">
        <f>Allocation!$B$3*MIN(1,A24/36)</f>
        <v/>
      </c>
      <c r="D24" s="8">
        <f>Allocation!$B$4*IF(A24&lt;12,0,MIN(1,(A24-12)/24))</f>
        <v/>
      </c>
      <c r="E24" s="8">
        <f>Allocation!$B$6*IF(A24&lt;6,0,MIN(1,(A24-6)/18))</f>
        <v/>
      </c>
      <c r="F24" s="8">
        <f>Allocation!$B$7*IF(A24&lt;6,0,MIN(20,A24-6+1)/20)</f>
        <v/>
      </c>
      <c r="G24" s="8">
        <f>Allocation!$B$8*IF(A24&lt;6,0,MIN(1,(A24-6)/18))</f>
        <v/>
      </c>
      <c r="H24" s="8">
        <f>SUM(B24:G24)</f>
        <v/>
      </c>
      <c r="I24" s="7">
        <f>H24/Parameters!$B$6</f>
        <v/>
      </c>
      <c r="J24" s="8">
        <f>IF(A24=0,F24,F24-F23)</f>
        <v/>
      </c>
    </row>
    <row r="25">
      <c r="A25" t="n">
        <v>23</v>
      </c>
      <c r="B25" s="8">
        <f>Parameters!$B$5</f>
        <v/>
      </c>
      <c r="C25" s="8">
        <f>Allocation!$B$3*MIN(1,A25/36)</f>
        <v/>
      </c>
      <c r="D25" s="8">
        <f>Allocation!$B$4*IF(A25&lt;12,0,MIN(1,(A25-12)/24))</f>
        <v/>
      </c>
      <c r="E25" s="8">
        <f>Allocation!$B$6*IF(A25&lt;6,0,MIN(1,(A25-6)/18))</f>
        <v/>
      </c>
      <c r="F25" s="8">
        <f>Allocation!$B$7*IF(A25&lt;6,0,MIN(20,A25-6+1)/20)</f>
        <v/>
      </c>
      <c r="G25" s="8">
        <f>Allocation!$B$8*IF(A25&lt;6,0,MIN(1,(A25-6)/18))</f>
        <v/>
      </c>
      <c r="H25" s="8">
        <f>SUM(B25:G25)</f>
        <v/>
      </c>
      <c r="I25" s="7">
        <f>H25/Parameters!$B$6</f>
        <v/>
      </c>
      <c r="J25" s="8">
        <f>IF(A25=0,F25,F25-F24)</f>
        <v/>
      </c>
    </row>
    <row r="26">
      <c r="A26" t="n">
        <v>24</v>
      </c>
      <c r="B26" s="8">
        <f>Parameters!$B$5</f>
        <v/>
      </c>
      <c r="C26" s="8">
        <f>Allocation!$B$3*MIN(1,A26/36)</f>
        <v/>
      </c>
      <c r="D26" s="8">
        <f>Allocation!$B$4*IF(A26&lt;12,0,MIN(1,(A26-12)/24))</f>
        <v/>
      </c>
      <c r="E26" s="8">
        <f>Allocation!$B$6*IF(A26&lt;6,0,MIN(1,(A26-6)/18))</f>
        <v/>
      </c>
      <c r="F26" s="8">
        <f>Allocation!$B$7*IF(A26&lt;6,0,MIN(20,A26-6+1)/20)</f>
        <v/>
      </c>
      <c r="G26" s="8">
        <f>Allocation!$B$8*IF(A26&lt;6,0,MIN(1,(A26-6)/18))</f>
        <v/>
      </c>
      <c r="H26" s="8">
        <f>SUM(B26:G26)</f>
        <v/>
      </c>
      <c r="I26" s="7">
        <f>H26/Parameters!$B$6</f>
        <v/>
      </c>
      <c r="J26" s="8">
        <f>IF(A26=0,F26,F26-F25)</f>
        <v/>
      </c>
    </row>
    <row r="27">
      <c r="A27" t="n">
        <v>25</v>
      </c>
      <c r="B27" s="8">
        <f>Parameters!$B$5</f>
        <v/>
      </c>
      <c r="C27" s="8">
        <f>Allocation!$B$3*MIN(1,A27/36)</f>
        <v/>
      </c>
      <c r="D27" s="8">
        <f>Allocation!$B$4*IF(A27&lt;12,0,MIN(1,(A27-12)/24))</f>
        <v/>
      </c>
      <c r="E27" s="8">
        <f>Allocation!$B$6*IF(A27&lt;6,0,MIN(1,(A27-6)/18))</f>
        <v/>
      </c>
      <c r="F27" s="8">
        <f>Allocation!$B$7*IF(A27&lt;6,0,MIN(20,A27-6+1)/20)</f>
        <v/>
      </c>
      <c r="G27" s="8">
        <f>Allocation!$B$8*IF(A27&lt;6,0,MIN(1,(A27-6)/18))</f>
        <v/>
      </c>
      <c r="H27" s="8">
        <f>SUM(B27:G27)</f>
        <v/>
      </c>
      <c r="I27" s="7">
        <f>H27/Parameters!$B$6</f>
        <v/>
      </c>
      <c r="J27" s="8">
        <f>IF(A27=0,F27,F27-F26)</f>
        <v/>
      </c>
    </row>
    <row r="28">
      <c r="A28" t="n">
        <v>26</v>
      </c>
      <c r="B28" s="8">
        <f>Parameters!$B$5</f>
        <v/>
      </c>
      <c r="C28" s="8">
        <f>Allocation!$B$3*MIN(1,A28/36)</f>
        <v/>
      </c>
      <c r="D28" s="8">
        <f>Allocation!$B$4*IF(A28&lt;12,0,MIN(1,(A28-12)/24))</f>
        <v/>
      </c>
      <c r="E28" s="8">
        <f>Allocation!$B$6*IF(A28&lt;6,0,MIN(1,(A28-6)/18))</f>
        <v/>
      </c>
      <c r="F28" s="8">
        <f>Allocation!$B$7*IF(A28&lt;6,0,MIN(20,A28-6+1)/20)</f>
        <v/>
      </c>
      <c r="G28" s="8">
        <f>Allocation!$B$8*IF(A28&lt;6,0,MIN(1,(A28-6)/18))</f>
        <v/>
      </c>
      <c r="H28" s="8">
        <f>SUM(B28:G28)</f>
        <v/>
      </c>
      <c r="I28" s="7">
        <f>H28/Parameters!$B$6</f>
        <v/>
      </c>
      <c r="J28" s="8">
        <f>IF(A28=0,F28,F28-F27)</f>
        <v/>
      </c>
    </row>
    <row r="29">
      <c r="A29" t="n">
        <v>27</v>
      </c>
      <c r="B29" s="8">
        <f>Parameters!$B$5</f>
        <v/>
      </c>
      <c r="C29" s="8">
        <f>Allocation!$B$3*MIN(1,A29/36)</f>
        <v/>
      </c>
      <c r="D29" s="8">
        <f>Allocation!$B$4*IF(A29&lt;12,0,MIN(1,(A29-12)/24))</f>
        <v/>
      </c>
      <c r="E29" s="8">
        <f>Allocation!$B$6*IF(A29&lt;6,0,MIN(1,(A29-6)/18))</f>
        <v/>
      </c>
      <c r="F29" s="8">
        <f>Allocation!$B$7*IF(A29&lt;6,0,MIN(20,A29-6+1)/20)</f>
        <v/>
      </c>
      <c r="G29" s="8">
        <f>Allocation!$B$8*IF(A29&lt;6,0,MIN(1,(A29-6)/18))</f>
        <v/>
      </c>
      <c r="H29" s="8">
        <f>SUM(B29:G29)</f>
        <v/>
      </c>
      <c r="I29" s="7">
        <f>H29/Parameters!$B$6</f>
        <v/>
      </c>
      <c r="J29" s="8">
        <f>IF(A29=0,F29,F29-F28)</f>
        <v/>
      </c>
    </row>
    <row r="30">
      <c r="A30" t="n">
        <v>28</v>
      </c>
      <c r="B30" s="8">
        <f>Parameters!$B$5</f>
        <v/>
      </c>
      <c r="C30" s="8">
        <f>Allocation!$B$3*MIN(1,A30/36)</f>
        <v/>
      </c>
      <c r="D30" s="8">
        <f>Allocation!$B$4*IF(A30&lt;12,0,MIN(1,(A30-12)/24))</f>
        <v/>
      </c>
      <c r="E30" s="8">
        <f>Allocation!$B$6*IF(A30&lt;6,0,MIN(1,(A30-6)/18))</f>
        <v/>
      </c>
      <c r="F30" s="8">
        <f>Allocation!$B$7*IF(A30&lt;6,0,MIN(20,A30-6+1)/20)</f>
        <v/>
      </c>
      <c r="G30" s="8">
        <f>Allocation!$B$8*IF(A30&lt;6,0,MIN(1,(A30-6)/18))</f>
        <v/>
      </c>
      <c r="H30" s="8">
        <f>SUM(B30:G30)</f>
        <v/>
      </c>
      <c r="I30" s="7">
        <f>H30/Parameters!$B$6</f>
        <v/>
      </c>
      <c r="J30" s="8">
        <f>IF(A30=0,F30,F30-F29)</f>
        <v/>
      </c>
    </row>
    <row r="31">
      <c r="A31" t="n">
        <v>29</v>
      </c>
      <c r="B31" s="8">
        <f>Parameters!$B$5</f>
        <v/>
      </c>
      <c r="C31" s="8">
        <f>Allocation!$B$3*MIN(1,A31/36)</f>
        <v/>
      </c>
      <c r="D31" s="8">
        <f>Allocation!$B$4*IF(A31&lt;12,0,MIN(1,(A31-12)/24))</f>
        <v/>
      </c>
      <c r="E31" s="8">
        <f>Allocation!$B$6*IF(A31&lt;6,0,MIN(1,(A31-6)/18))</f>
        <v/>
      </c>
      <c r="F31" s="8">
        <f>Allocation!$B$7*IF(A31&lt;6,0,MIN(20,A31-6+1)/20)</f>
        <v/>
      </c>
      <c r="G31" s="8">
        <f>Allocation!$B$8*IF(A31&lt;6,0,MIN(1,(A31-6)/18))</f>
        <v/>
      </c>
      <c r="H31" s="8">
        <f>SUM(B31:G31)</f>
        <v/>
      </c>
      <c r="I31" s="7">
        <f>H31/Parameters!$B$6</f>
        <v/>
      </c>
      <c r="J31" s="8">
        <f>IF(A31=0,F31,F31-F30)</f>
        <v/>
      </c>
    </row>
    <row r="32">
      <c r="A32" t="n">
        <v>30</v>
      </c>
      <c r="B32" s="8">
        <f>Parameters!$B$5</f>
        <v/>
      </c>
      <c r="C32" s="8">
        <f>Allocation!$B$3*MIN(1,A32/36)</f>
        <v/>
      </c>
      <c r="D32" s="8">
        <f>Allocation!$B$4*IF(A32&lt;12,0,MIN(1,(A32-12)/24))</f>
        <v/>
      </c>
      <c r="E32" s="8">
        <f>Allocation!$B$6*IF(A32&lt;6,0,MIN(1,(A32-6)/18))</f>
        <v/>
      </c>
      <c r="F32" s="8">
        <f>Allocation!$B$7*IF(A32&lt;6,0,MIN(20,A32-6+1)/20)</f>
        <v/>
      </c>
      <c r="G32" s="8">
        <f>Allocation!$B$8*IF(A32&lt;6,0,MIN(1,(A32-6)/18))</f>
        <v/>
      </c>
      <c r="H32" s="8">
        <f>SUM(B32:G32)</f>
        <v/>
      </c>
      <c r="I32" s="7">
        <f>H32/Parameters!$B$6</f>
        <v/>
      </c>
      <c r="J32" s="8">
        <f>IF(A32=0,F32,F32-F31)</f>
        <v/>
      </c>
    </row>
    <row r="33">
      <c r="A33" t="n">
        <v>31</v>
      </c>
      <c r="B33" s="8">
        <f>Parameters!$B$5</f>
        <v/>
      </c>
      <c r="C33" s="8">
        <f>Allocation!$B$3*MIN(1,A33/36)</f>
        <v/>
      </c>
      <c r="D33" s="8">
        <f>Allocation!$B$4*IF(A33&lt;12,0,MIN(1,(A33-12)/24))</f>
        <v/>
      </c>
      <c r="E33" s="8">
        <f>Allocation!$B$6*IF(A33&lt;6,0,MIN(1,(A33-6)/18))</f>
        <v/>
      </c>
      <c r="F33" s="8">
        <f>Allocation!$B$7*IF(A33&lt;6,0,MIN(20,A33-6+1)/20)</f>
        <v/>
      </c>
      <c r="G33" s="8">
        <f>Allocation!$B$8*IF(A33&lt;6,0,MIN(1,(A33-6)/18))</f>
        <v/>
      </c>
      <c r="H33" s="8">
        <f>SUM(B33:G33)</f>
        <v/>
      </c>
      <c r="I33" s="7">
        <f>H33/Parameters!$B$6</f>
        <v/>
      </c>
      <c r="J33" s="8">
        <f>IF(A33=0,F33,F33-F32)</f>
        <v/>
      </c>
    </row>
    <row r="34">
      <c r="A34" t="n">
        <v>32</v>
      </c>
      <c r="B34" s="8">
        <f>Parameters!$B$5</f>
        <v/>
      </c>
      <c r="C34" s="8">
        <f>Allocation!$B$3*MIN(1,A34/36)</f>
        <v/>
      </c>
      <c r="D34" s="8">
        <f>Allocation!$B$4*IF(A34&lt;12,0,MIN(1,(A34-12)/24))</f>
        <v/>
      </c>
      <c r="E34" s="8">
        <f>Allocation!$B$6*IF(A34&lt;6,0,MIN(1,(A34-6)/18))</f>
        <v/>
      </c>
      <c r="F34" s="8">
        <f>Allocation!$B$7*IF(A34&lt;6,0,MIN(20,A34-6+1)/20)</f>
        <v/>
      </c>
      <c r="G34" s="8">
        <f>Allocation!$B$8*IF(A34&lt;6,0,MIN(1,(A34-6)/18))</f>
        <v/>
      </c>
      <c r="H34" s="8">
        <f>SUM(B34:G34)</f>
        <v/>
      </c>
      <c r="I34" s="7">
        <f>H34/Parameters!$B$6</f>
        <v/>
      </c>
      <c r="J34" s="8">
        <f>IF(A34=0,F34,F34-F33)</f>
        <v/>
      </c>
    </row>
    <row r="35">
      <c r="A35" t="n">
        <v>33</v>
      </c>
      <c r="B35" s="8">
        <f>Parameters!$B$5</f>
        <v/>
      </c>
      <c r="C35" s="8">
        <f>Allocation!$B$3*MIN(1,A35/36)</f>
        <v/>
      </c>
      <c r="D35" s="8">
        <f>Allocation!$B$4*IF(A35&lt;12,0,MIN(1,(A35-12)/24))</f>
        <v/>
      </c>
      <c r="E35" s="8">
        <f>Allocation!$B$6*IF(A35&lt;6,0,MIN(1,(A35-6)/18))</f>
        <v/>
      </c>
      <c r="F35" s="8">
        <f>Allocation!$B$7*IF(A35&lt;6,0,MIN(20,A35-6+1)/20)</f>
        <v/>
      </c>
      <c r="G35" s="8">
        <f>Allocation!$B$8*IF(A35&lt;6,0,MIN(1,(A35-6)/18))</f>
        <v/>
      </c>
      <c r="H35" s="8">
        <f>SUM(B35:G35)</f>
        <v/>
      </c>
      <c r="I35" s="7">
        <f>H35/Parameters!$B$6</f>
        <v/>
      </c>
      <c r="J35" s="8">
        <f>IF(A35=0,F35,F35-F34)</f>
        <v/>
      </c>
    </row>
    <row r="36">
      <c r="A36" t="n">
        <v>34</v>
      </c>
      <c r="B36" s="8">
        <f>Parameters!$B$5</f>
        <v/>
      </c>
      <c r="C36" s="8">
        <f>Allocation!$B$3*MIN(1,A36/36)</f>
        <v/>
      </c>
      <c r="D36" s="8">
        <f>Allocation!$B$4*IF(A36&lt;12,0,MIN(1,(A36-12)/24))</f>
        <v/>
      </c>
      <c r="E36" s="8">
        <f>Allocation!$B$6*IF(A36&lt;6,0,MIN(1,(A36-6)/18))</f>
        <v/>
      </c>
      <c r="F36" s="8">
        <f>Allocation!$B$7*IF(A36&lt;6,0,MIN(20,A36-6+1)/20)</f>
        <v/>
      </c>
      <c r="G36" s="8">
        <f>Allocation!$B$8*IF(A36&lt;6,0,MIN(1,(A36-6)/18))</f>
        <v/>
      </c>
      <c r="H36" s="8">
        <f>SUM(B36:G36)</f>
        <v/>
      </c>
      <c r="I36" s="7">
        <f>H36/Parameters!$B$6</f>
        <v/>
      </c>
      <c r="J36" s="8">
        <f>IF(A36=0,F36,F36-F35)</f>
        <v/>
      </c>
    </row>
    <row r="37">
      <c r="A37" t="n">
        <v>35</v>
      </c>
      <c r="B37" s="8">
        <f>Parameters!$B$5</f>
        <v/>
      </c>
      <c r="C37" s="8">
        <f>Allocation!$B$3*MIN(1,A37/36)</f>
        <v/>
      </c>
      <c r="D37" s="8">
        <f>Allocation!$B$4*IF(A37&lt;12,0,MIN(1,(A37-12)/24))</f>
        <v/>
      </c>
      <c r="E37" s="8">
        <f>Allocation!$B$6*IF(A37&lt;6,0,MIN(1,(A37-6)/18))</f>
        <v/>
      </c>
      <c r="F37" s="8">
        <f>Allocation!$B$7*IF(A37&lt;6,0,MIN(20,A37-6+1)/20)</f>
        <v/>
      </c>
      <c r="G37" s="8">
        <f>Allocation!$B$8*IF(A37&lt;6,0,MIN(1,(A37-6)/18))</f>
        <v/>
      </c>
      <c r="H37" s="8">
        <f>SUM(B37:G37)</f>
        <v/>
      </c>
      <c r="I37" s="7">
        <f>H37/Parameters!$B$6</f>
        <v/>
      </c>
      <c r="J37" s="8">
        <f>IF(A37=0,F37,F37-F36)</f>
        <v/>
      </c>
    </row>
    <row r="38">
      <c r="A38" t="n">
        <v>36</v>
      </c>
      <c r="B38" s="8">
        <f>Parameters!$B$5</f>
        <v/>
      </c>
      <c r="C38" s="8">
        <f>Allocation!$B$3*MIN(1,A38/36)</f>
        <v/>
      </c>
      <c r="D38" s="8">
        <f>Allocation!$B$4*IF(A38&lt;12,0,MIN(1,(A38-12)/24))</f>
        <v/>
      </c>
      <c r="E38" s="8">
        <f>Allocation!$B$6*IF(A38&lt;6,0,MIN(1,(A38-6)/18))</f>
        <v/>
      </c>
      <c r="F38" s="8">
        <f>Allocation!$B$7*IF(A38&lt;6,0,MIN(20,A38-6+1)/20)</f>
        <v/>
      </c>
      <c r="G38" s="8">
        <f>Allocation!$B$8*IF(A38&lt;6,0,MIN(1,(A38-6)/18))</f>
        <v/>
      </c>
      <c r="H38" s="8">
        <f>SUM(B38:G38)</f>
        <v/>
      </c>
      <c r="I38" s="7">
        <f>H38/Parameters!$B$6</f>
        <v/>
      </c>
      <c r="J38" s="8">
        <f>IF(A38=0,F38,F38-F37)</f>
        <v/>
      </c>
    </row>
    <row r="40">
      <c r="A40" t="inlineStr">
        <is>
          <t>Community (300M) and the 60M liquidity reserve sit in the Safe and are released only through published programmes — not shown as scheduled unlocks.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6" customWidth="1" min="3" max="3"/>
  </cols>
  <sheetData>
    <row r="1">
      <c r="A1" t="inlineStr">
        <is>
          <t>Full-range pool behaves like x·y=k. Impact depends on pool depth only (fees ignored).</t>
        </is>
      </c>
    </row>
    <row r="2">
      <c r="A2" s="2" t="inlineStr">
        <is>
          <t>Buy size (ETH)</t>
        </is>
      </c>
      <c r="B2" s="2" t="inlineStr">
        <is>
          <t>Price change</t>
        </is>
      </c>
    </row>
    <row r="3">
      <c r="A3" s="6" t="n">
        <v>0.05</v>
      </c>
      <c r="B3" s="13">
        <f>(1+A3/Parameters!$B$4)^2-1</f>
        <v/>
      </c>
    </row>
    <row r="4">
      <c r="A4" s="6" t="n">
        <v>0.1</v>
      </c>
      <c r="B4" s="13">
        <f>(1+A4/Parameters!$B$4)^2-1</f>
        <v/>
      </c>
    </row>
    <row r="5">
      <c r="A5" s="6" t="n">
        <v>0.25</v>
      </c>
      <c r="B5" s="13">
        <f>(1+A5/Parameters!$B$4)^2-1</f>
        <v/>
      </c>
    </row>
    <row r="6">
      <c r="A6" s="6" t="n">
        <v>0.5</v>
      </c>
      <c r="B6" s="13">
        <f>(1+A6/Parameters!$B$4)^2-1</f>
        <v/>
      </c>
    </row>
    <row r="7">
      <c r="A7" s="6" t="n">
        <v>1</v>
      </c>
      <c r="B7" s="13">
        <f>(1+A7/Parameters!$B$4)^2-1</f>
        <v/>
      </c>
    </row>
    <row r="8">
      <c r="A8" s="6" t="n">
        <v>2</v>
      </c>
      <c r="B8" s="13">
        <f>(1+A8/Parameters!$B$4)^2-1</f>
        <v/>
      </c>
    </row>
    <row r="10">
      <c r="A10" s="2" t="inlineStr">
        <is>
          <t>Sell size (FOM)</t>
        </is>
      </c>
      <c r="B10" s="2" t="inlineStr">
        <is>
          <t>Price change</t>
        </is>
      </c>
      <c r="C10" s="2" t="inlineStr">
        <is>
          <t>Note</t>
        </is>
      </c>
    </row>
    <row r="11">
      <c r="A11" s="8" t="n">
        <v>1000000</v>
      </c>
      <c r="B11" s="13">
        <f>(Parameters!$B$5/(Parameters!$B$5+A11))^2-1</f>
        <v/>
      </c>
      <c r="C11" t="inlineStr"/>
    </row>
    <row r="12">
      <c r="A12" s="8" t="n">
        <v>2720000</v>
      </c>
      <c r="B12" s="13">
        <f>(Parameters!$B$5/(Parameters!$B$5+A12))^2-1</f>
        <v/>
      </c>
      <c r="C12">
        <f> one seed-backer monthly tranche</f>
        <v/>
      </c>
    </row>
    <row r="13">
      <c r="A13" s="8" t="n">
        <v>6250000</v>
      </c>
      <c r="B13" s="13">
        <f>(Parameters!$B$5/(Parameters!$B$5+A13))^2-1</f>
        <v/>
      </c>
      <c r="C13">
        <f> one team month (after month 12)</f>
        <v/>
      </c>
    </row>
    <row r="14">
      <c r="A14" s="8" t="n">
        <v>10000000</v>
      </c>
      <c r="B14" s="13">
        <f>(Parameters!$B$5/(Parameters!$B$5+A14))^2-1</f>
        <v/>
      </c>
      <c r="C1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40" customWidth="1" min="3" max="3"/>
  </cols>
  <sheetData>
    <row r="1">
      <c r="A1" s="2" t="inlineStr">
        <is>
          <t>Item</t>
        </is>
      </c>
      <c r="B1" s="2" t="inlineStr">
        <is>
          <t>ETH</t>
        </is>
      </c>
      <c r="C1" s="2" t="inlineStr">
        <is>
          <t>Note</t>
        </is>
      </c>
    </row>
    <row r="2">
      <c r="A2" t="inlineStr">
        <is>
          <t>Initial liquidity</t>
        </is>
      </c>
      <c r="B2" s="6">
        <f>Parameters!B4</f>
        <v/>
      </c>
      <c r="C2" t="inlineStr">
        <is>
          <t>paired with 40M FOM in the Uniswap v3 pool</t>
        </is>
      </c>
    </row>
    <row r="3">
      <c r="A3" t="inlineStr">
        <is>
          <t>Launch costs (audit, legal review, DexScreener profile, LP lock, gas)</t>
        </is>
      </c>
      <c r="B3" s="6">
        <f>Parameters!B7-B2</f>
        <v/>
      </c>
      <c r="C3" t="inlineStr">
        <is>
          <t>≈ 1.08 ETH</t>
        </is>
      </c>
    </row>
    <row r="4">
      <c r="A4" s="12" t="inlineStr">
        <is>
          <t>Total = seed contribution</t>
        </is>
      </c>
      <c r="B4" s="6">
        <f>SUM(B2:B3)</f>
        <v/>
      </c>
    </row>
    <row r="5">
      <c r="A5" t="inlineStr">
        <is>
          <t>Check = seed contribution</t>
        </is>
      </c>
      <c r="B5">
        <f>IF(ABS(B4-Parameters!B7)&lt;0.000001,"OK","MISMATCH")</f>
        <v/>
      </c>
    </row>
    <row r="7">
      <c r="A7" t="inlineStr">
        <is>
          <t>The founder takes no money out. No presale, no ICO, no launchpad, no public sale.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34" customWidth="1" min="3" max="3"/>
    <col width="34" customWidth="1" min="4" max="4"/>
  </cols>
  <sheetData>
    <row r="1">
      <c r="A1" s="2" t="inlineStr">
        <is>
          <t>Feature</t>
        </is>
      </c>
      <c r="B1" s="2" t="inlineStr">
        <is>
          <t>Neural · $0</t>
        </is>
      </c>
      <c r="C1" s="2" t="inlineStr">
        <is>
          <t>Pro · $89/mo</t>
        </is>
      </c>
      <c r="D1" s="2" t="inlineStr">
        <is>
          <t>Institutional · $499/mo</t>
        </is>
      </c>
    </row>
    <row r="2">
      <c r="A2" t="inlineStr">
        <is>
          <t>Exchanges · wallets · DEX</t>
        </is>
      </c>
      <c r="B2" t="inlineStr">
        <is>
          <t>2 · 2 · 1</t>
        </is>
      </c>
      <c r="C2" t="inlineStr">
        <is>
          <t>Unlimited · all DEX</t>
        </is>
      </c>
      <c r="D2" t="inlineStr">
        <is>
          <t>Unlimited · all DEX</t>
        </is>
      </c>
    </row>
    <row r="3">
      <c r="A3" t="inlineStr">
        <is>
          <t>Live bots at once</t>
        </is>
      </c>
      <c r="B3" t="inlineStr">
        <is>
          <t>Paper only</t>
        </is>
      </c>
      <c r="C3" t="inlineStr">
        <is>
          <t>5</t>
        </is>
      </c>
      <c r="D3" t="inlineStr">
        <is>
          <t>Unlimited</t>
        </is>
      </c>
    </row>
    <row r="4">
      <c r="A4" t="inlineStr">
        <is>
          <t>FORA chat messages / day</t>
        </is>
      </c>
      <c r="B4" t="inlineStr">
        <is>
          <t>20</t>
        </is>
      </c>
      <c r="C4" t="inlineStr">
        <is>
          <t>150</t>
        </is>
      </c>
      <c r="D4" t="inlineStr">
        <is>
          <t>600</t>
        </is>
      </c>
    </row>
    <row r="5">
      <c r="A5" t="inlineStr">
        <is>
          <t>Shared AI pool</t>
        </is>
      </c>
      <c r="B5" t="inlineStr">
        <is>
          <t>2 calls/month · BYOK</t>
        </is>
      </c>
      <c r="C5" t="inlineStr">
        <is>
          <t>30 Claude + 20 Codex / day</t>
        </is>
      </c>
      <c r="D5" t="inlineStr">
        <is>
          <t>300 Claude + 200 Codex / day</t>
        </is>
      </c>
    </row>
    <row r="6">
      <c r="A6" t="inlineStr">
        <is>
          <t>Charts</t>
        </is>
      </c>
      <c r="B6" t="inlineStr">
        <is>
          <t>5 symbols · 4 TFs</t>
        </is>
      </c>
      <c r="C6" t="inlineStr">
        <is>
          <t>All symbols · 12 TFs · 78 indicators</t>
        </is>
      </c>
      <c r="D6" t="inlineStr">
        <is>
          <t>All + SMC · replay</t>
        </is>
      </c>
    </row>
    <row r="7">
      <c r="A7" t="inlineStr">
        <is>
          <t>Strategy Lab · backtesting</t>
        </is>
      </c>
      <c r="B7" t="inlineStr">
        <is>
          <t>—</t>
        </is>
      </c>
      <c r="C7" t="inlineStr">
        <is>
          <t>Yes + AI strategy builder</t>
        </is>
      </c>
      <c r="D7" t="inlineStr">
        <is>
          <t>Yes + 24/7 strategy hosting</t>
        </is>
      </c>
    </row>
    <row r="8">
      <c r="A8" t="inlineStr">
        <is>
          <t>Copy trading</t>
        </is>
      </c>
      <c r="B8" t="inlineStr">
        <is>
          <t>—</t>
        </is>
      </c>
      <c r="C8" t="inlineStr">
        <is>
          <t>5 traders</t>
        </is>
      </c>
      <c r="D8" t="inlineStr">
        <is>
          <t>Unlimited</t>
        </is>
      </c>
    </row>
    <row r="9">
      <c r="A9" t="inlineStr">
        <is>
          <t>Options · events · predictions</t>
        </is>
      </c>
      <c r="B9" t="inlineStr">
        <is>
          <t>BTC · read-only</t>
        </is>
      </c>
      <c r="C9" t="inlineStr">
        <is>
          <t>BTC · ETH · SOL · signals</t>
        </is>
      </c>
      <c r="D9" t="inlineStr">
        <is>
          <t>+ live prediction execution</t>
        </is>
      </c>
    </row>
    <row r="10">
      <c r="A10" t="inlineStr">
        <is>
          <t>Journal</t>
        </is>
      </c>
      <c r="B10" t="inlineStr">
        <is>
          <t>30 days</t>
        </is>
      </c>
      <c r="C10" t="inlineStr">
        <is>
          <t>Unlimited · AI tags · tax export</t>
        </is>
      </c>
      <c r="D10" t="inlineStr">
        <is>
          <t>+ team-shared</t>
        </is>
      </c>
    </row>
    <row r="11">
      <c r="A11" t="inlineStr">
        <is>
          <t>Team seats · support</t>
        </is>
      </c>
      <c r="B11" t="inlineStr">
        <is>
          <t>1 · community</t>
        </is>
      </c>
      <c r="C11" t="inlineStr">
        <is>
          <t>1 · 24h email</t>
        </is>
      </c>
      <c r="D11" t="inlineStr">
        <is>
          <t>5 · dedicated</t>
        </is>
      </c>
    </row>
    <row r="13">
      <c r="A13" t="inlineStr">
        <is>
          <t>Licences are priced in USD (monthly) and paid in crypto. FOM never replaces a licence; a licence never unlocks the FORA Agent. Licence limits still apply to anything the agent does.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10" customWidth="1" min="4" max="4"/>
    <col width="14" customWidth="1" min="5" max="5"/>
  </cols>
  <sheetData>
    <row r="1">
      <c r="A1" s="2" t="inlineStr">
        <is>
          <t>Level</t>
        </is>
      </c>
      <c r="B1" s="2" t="inlineStr">
        <is>
          <t>Locked FOM</t>
        </is>
      </c>
      <c r="C1" s="2" t="inlineStr">
        <is>
          <t>≈ ETH at start price</t>
        </is>
      </c>
      <c r="D1" s="2" t="inlineStr">
        <is>
          <t>Unlocks</t>
        </is>
      </c>
      <c r="E1" s="2" t="inlineStr">
        <is>
          <t>Available</t>
        </is>
      </c>
    </row>
    <row r="2">
      <c r="A2" t="inlineStr">
        <is>
          <t>Holder</t>
        </is>
      </c>
      <c r="B2" s="8" t="n">
        <v>100000</v>
      </c>
      <c r="C2" s="14">
        <f>B2*Parameters!$B$9</f>
        <v/>
      </c>
      <c r="D2" t="inlineStr">
        <is>
          <t>FORA +30 messages/day · real-time screener · add-ons &amp; marketplace 20% cheaper in FOM</t>
        </is>
      </c>
      <c r="E2" t="inlineStr">
        <is>
          <t>At launch</t>
        </is>
      </c>
    </row>
    <row r="3">
      <c r="A3" t="inlineStr">
        <is>
          <t>FORA Agent</t>
        </is>
      </c>
      <c r="B3" s="8" t="n">
        <v>1000000</v>
      </c>
      <c r="C3" s="14">
        <f>B3*Parameters!$B$9</f>
        <v/>
      </c>
      <c r="D3" t="inlineStr">
        <is>
          <t>Browser agent drives the chart, opens pages, researches, writes reports · Opus 5.5 / GPT-6 Astra · Dossier reports (Q1 2027)</t>
        </is>
      </c>
      <c r="E3" t="inlineStr">
        <is>
          <t>Beta Q4 2026</t>
        </is>
      </c>
    </row>
    <row r="4">
      <c r="A4" t="inlineStr">
        <is>
          <t>FORA Agent Pro</t>
        </is>
      </c>
      <c r="B4" s="8" t="n">
        <v>5000000</v>
      </c>
      <c r="C4" s="14">
        <f>B4*Parameters!$B$9</f>
        <v/>
      </c>
      <c r="D4" t="inlineStr">
        <is>
          <t>Writes &amp; runs Pine Script · backtests + strategy search on untouched holdout · edge measurement · Bybit/Binance/more (paper, then live on confirmation) · Prediction module (Q2 2027)</t>
        </is>
      </c>
      <c r="E4" t="inlineStr">
        <is>
          <t>Q1 2027</t>
        </is>
      </c>
    </row>
    <row r="5">
      <c r="A5" t="inlineStr">
        <is>
          <t>FORA AGI</t>
        </is>
      </c>
      <c r="B5" s="8" t="n">
        <v>10000000</v>
      </c>
      <c r="C5" s="14">
        <f>B5*Parameters!$B$9</f>
        <v/>
      </c>
      <c r="D5" t="inlineStr">
        <is>
          <t>Autonomous 24/7 trading on the user's own accounts with risk caps · meme hunter GMGN/pump.fun (H2 2027) · priority · early access · performance fee: 10% of realised gains, paid in FOM (50% burned)</t>
        </is>
      </c>
      <c r="E5" t="inlineStr">
        <is>
          <t>Beta Q2 2027</t>
        </is>
      </c>
    </row>
    <row r="7">
      <c r="A7" t="inlineStr">
        <is>
          <t>Agent credits: every agent task consumes FOM credits for compute; 75% of credits spent are burned. Thresholds fixed in FOM, reviewed quarterly, 30 days' notice.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46" customWidth="1" min="3" max="3"/>
  </cols>
  <sheetData>
    <row r="1">
      <c r="A1" s="2" t="inlineStr">
        <is>
          <t>Lock period</t>
        </is>
      </c>
      <c r="B1" s="2" t="inlineStr">
        <is>
          <t>Multiplier</t>
        </is>
      </c>
      <c r="C1" s="2" t="inlineStr">
        <is>
          <t>Example: 1,000,000 FOM locked → effective stake</t>
        </is>
      </c>
    </row>
    <row r="2">
      <c r="A2" t="inlineStr">
        <is>
          <t>30 days</t>
        </is>
      </c>
      <c r="B2" s="15" t="n">
        <v>1</v>
      </c>
      <c r="C2" s="8">
        <f>1000000*B2</f>
        <v/>
      </c>
    </row>
    <row r="3">
      <c r="A3" t="inlineStr">
        <is>
          <t>90 days</t>
        </is>
      </c>
      <c r="B3" s="15" t="n">
        <v>1.25</v>
      </c>
      <c r="C3" s="8">
        <f>1000000*B3</f>
        <v/>
      </c>
    </row>
    <row r="4">
      <c r="A4" t="inlineStr">
        <is>
          <t>180 days</t>
        </is>
      </c>
      <c r="B4" s="15" t="n">
        <v>1.5</v>
      </c>
      <c r="C4" s="8">
        <f>1000000*B4</f>
        <v/>
      </c>
    </row>
    <row r="5">
      <c r="A5" t="inlineStr">
        <is>
          <t>365 days</t>
        </is>
      </c>
      <c r="B5" s="15" t="n">
        <v>2</v>
      </c>
      <c r="C5" s="8">
        <f>1000000*B5</f>
        <v/>
      </c>
    </row>
    <row r="7">
      <c r="A7" t="inlineStr">
        <is>
          <t>Effective stake sets the FORA Agent level and the share of staking rewards. 7-day unbonding. Staking opens Q1 2027 after a separate audit.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52" customWidth="1" min="4" max="4"/>
  </cols>
  <sheetData>
    <row r="1">
      <c r="A1" s="2" t="inlineStr">
        <is>
          <t>Use</t>
        </is>
      </c>
      <c r="B1" s="2" t="inlineStr">
        <is>
          <t>FOM</t>
        </is>
      </c>
      <c r="C1" s="2" t="inlineStr">
        <is>
          <t>% of Community</t>
        </is>
      </c>
      <c r="D1" s="2" t="inlineStr">
        <is>
          <t>Schedule</t>
        </is>
      </c>
    </row>
    <row r="2">
      <c r="A2" t="inlineStr">
        <is>
          <t>Airdrop &amp; points</t>
        </is>
      </c>
      <c r="B2" s="8" t="n">
        <v>100000000</v>
      </c>
      <c r="C2" s="7">
        <f>B2/SUM($B$2:$B$7)</f>
        <v/>
      </c>
      <c r="D2" t="inlineStr">
        <is>
          <t>After launch, retroactive + ongoing usage points</t>
        </is>
      </c>
    </row>
    <row r="3">
      <c r="A3" t="inlineStr">
        <is>
          <t>Staking rewards</t>
        </is>
      </c>
      <c r="B3" s="8" t="n">
        <v>60000000</v>
      </c>
      <c r="C3" s="7">
        <f>B3/SUM($B$2:$B$7)</f>
        <v/>
      </c>
      <c r="D3" t="inlineStr">
        <is>
          <t>24 months, pro-rata to effective stake</t>
        </is>
      </c>
    </row>
    <row r="4">
      <c r="A4" t="inlineStr">
        <is>
          <t>Farming (FOM/WETH LP)</t>
        </is>
      </c>
      <c r="B4" s="8" t="n">
        <v>30000000</v>
      </c>
      <c r="C4" s="7">
        <f>B4/SUM($B$2:$B$7)</f>
        <v/>
      </c>
      <c r="D4" t="inlineStr">
        <is>
          <t>12 months via Merkl on Base</t>
        </is>
      </c>
    </row>
    <row r="5">
      <c r="A5" t="inlineStr">
        <is>
          <t>Referral &amp; usage rewards</t>
        </is>
      </c>
      <c r="B5" s="8" t="n">
        <v>40000000</v>
      </c>
      <c r="C5" s="7">
        <f>B5/SUM($B$2:$B$7)</f>
        <v/>
      </c>
      <c r="D5" t="inlineStr">
        <is>
          <t>Per published programme</t>
        </is>
      </c>
    </row>
    <row r="6">
      <c r="A6" t="inlineStr">
        <is>
          <t>FOM Card cashback</t>
        </is>
      </c>
      <c r="B6" s="8" t="n">
        <v>30000000</v>
      </c>
      <c r="C6" s="7">
        <f>B6/SUM($B$2:$B$7)</f>
        <v/>
      </c>
      <c r="D6" t="inlineStr">
        <is>
          <t>From card launch (2027)</t>
        </is>
      </c>
    </row>
    <row r="7">
      <c r="A7" t="inlineStr">
        <is>
          <t>Reserve</t>
        </is>
      </c>
      <c r="B7" s="8" t="n">
        <v>40000000</v>
      </c>
      <c r="C7" s="7">
        <f>B7/SUM($B$2:$B$7)</f>
        <v/>
      </c>
      <c r="D7" t="inlineStr">
        <is>
          <t>Safe · announced before use</t>
        </is>
      </c>
    </row>
    <row r="8">
      <c r="A8" s="12" t="inlineStr">
        <is>
          <t>Total</t>
        </is>
      </c>
      <c r="B8" s="8">
        <f>SUM(B2:B7)</f>
        <v/>
      </c>
    </row>
    <row r="9">
      <c r="A9" t="inlineStr">
        <is>
          <t>Check = Community line</t>
        </is>
      </c>
      <c r="B9">
        <f>IF(B8=Allocation!B2,"OK","MISMATCH")</f>
        <v/>
      </c>
    </row>
    <row r="11">
      <c r="A11" t="inlineStr">
        <is>
          <t>Rewards come only from this fixed pool — never from company revenue, never with a promised rate.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2026-10-04T12:27:37Z</dcterms:created>
  <dcterms:modified xmlns:dcterms="http://purl.org/dc/terms/" xmlns:xsi="http://www.w3.org/2001/XMLSchema-instance" xsi:type="dcterms:W3CDTF">2026-10-04T12:27:37Z</dcterms:modified>
</cp:coreProperties>
</file>